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Обучение\собаки и паразиты\"/>
    </mc:Choice>
  </mc:AlternateContent>
  <xr:revisionPtr revIDLastSave="0" documentId="13_ncr:1_{99870185-0E27-43D9-AC56-A78C2717923D}" xr6:coauthVersionLast="47" xr6:coauthVersionMax="47" xr10:uidLastSave="{00000000-0000-0000-0000-000000000000}"/>
  <workbookProtection workbookAlgorithmName="SHA-512" workbookHashValue="gVuSDnMoATMQy9Nl8YKRJ/nqemTk69FffGmN4IloMc4peAiq8J4nKrK4DbXvMloi+OTzcO/7JXoIW4ZicKMiPQ==" workbookSaltValue="T+oZlgI/57VMWj0VaJUj7w==" workbookSpinCount="100000" lockStructure="1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T32" i="1" s="1"/>
  <c r="E31" i="1"/>
  <c r="E30" i="1"/>
  <c r="D29" i="1"/>
  <c r="S29" i="1" s="1"/>
  <c r="E28" i="1"/>
  <c r="Y28" i="1" s="1"/>
  <c r="E27" i="1"/>
  <c r="D26" i="1"/>
  <c r="R26" i="1" s="1"/>
  <c r="E25" i="1"/>
  <c r="D24" i="1"/>
  <c r="AB24" i="1" s="1"/>
  <c r="U32" i="1"/>
  <c r="S32" i="1"/>
  <c r="R32" i="1"/>
  <c r="Q32" i="1"/>
  <c r="P32" i="1"/>
  <c r="O32" i="1"/>
  <c r="K32" i="1"/>
  <c r="G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B29" i="1"/>
  <c r="X29" i="1"/>
  <c r="O29" i="1"/>
  <c r="M29" i="1"/>
  <c r="K29" i="1"/>
  <c r="G29" i="1"/>
  <c r="AB28" i="1"/>
  <c r="AA28" i="1"/>
  <c r="Z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B26" i="1"/>
  <c r="AA26" i="1"/>
  <c r="Z26" i="1"/>
  <c r="Y26" i="1"/>
  <c r="X26" i="1"/>
  <c r="W26" i="1"/>
  <c r="V26" i="1"/>
  <c r="U26" i="1"/>
  <c r="T26" i="1"/>
  <c r="S26" i="1"/>
  <c r="Q26" i="1"/>
  <c r="P26" i="1"/>
  <c r="O26" i="1"/>
  <c r="N26" i="1"/>
  <c r="M26" i="1"/>
  <c r="L26" i="1"/>
  <c r="K26" i="1"/>
  <c r="I26" i="1"/>
  <c r="H26" i="1"/>
  <c r="G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Z24" i="1"/>
  <c r="Y24" i="1"/>
  <c r="X24" i="1"/>
  <c r="W24" i="1"/>
  <c r="W33" i="1" s="1"/>
  <c r="V24" i="1"/>
  <c r="V33" i="1" s="1"/>
  <c r="U24" i="1"/>
  <c r="T24" i="1"/>
  <c r="T33" i="1" s="1"/>
  <c r="S24" i="1"/>
  <c r="R24" i="1"/>
  <c r="R33" i="1" s="1"/>
  <c r="Q24" i="1"/>
  <c r="P24" i="1"/>
  <c r="O24" i="1"/>
  <c r="N24" i="1"/>
  <c r="N33" i="1" s="1"/>
  <c r="M24" i="1"/>
  <c r="L24" i="1"/>
  <c r="L33" i="1" s="1"/>
  <c r="K24" i="1"/>
  <c r="K33" i="1" s="1"/>
  <c r="J24" i="1"/>
  <c r="J33" i="1" s="1"/>
  <c r="I24" i="1"/>
  <c r="I33" i="1" s="1"/>
  <c r="H24" i="1"/>
  <c r="H33" i="1" s="1"/>
  <c r="H32" i="1" l="1"/>
  <c r="N32" i="1"/>
  <c r="J26" i="1"/>
  <c r="L29" i="1"/>
  <c r="N29" i="1"/>
  <c r="P29" i="1"/>
  <c r="Q29" i="1"/>
  <c r="Q33" i="1" s="1"/>
  <c r="R29" i="1"/>
  <c r="T29" i="1"/>
  <c r="U29" i="1"/>
  <c r="U33" i="1" s="1"/>
  <c r="V29" i="1"/>
  <c r="W29" i="1"/>
  <c r="H29" i="1"/>
  <c r="Y29" i="1"/>
  <c r="I29" i="1"/>
  <c r="Z29" i="1"/>
  <c r="J29" i="1"/>
  <c r="AA29" i="1"/>
  <c r="V32" i="1"/>
  <c r="I32" i="1"/>
  <c r="J32" i="1"/>
  <c r="L32" i="1"/>
  <c r="M32" i="1"/>
  <c r="W32" i="1"/>
  <c r="X32" i="1"/>
  <c r="X33" i="1" s="1"/>
  <c r="Y32" i="1"/>
  <c r="Z32" i="1"/>
  <c r="AA32" i="1"/>
  <c r="AB32" i="1"/>
  <c r="G24" i="1"/>
  <c r="G33" i="1" s="1"/>
  <c r="AB33" i="1"/>
  <c r="AA24" i="1"/>
  <c r="AA33" i="1" s="1"/>
  <c r="Y33" i="1"/>
  <c r="O33" i="1"/>
  <c r="Z33" i="1"/>
  <c r="S33" i="1"/>
  <c r="M33" i="1"/>
  <c r="P33" i="1"/>
</calcChain>
</file>

<file path=xl/sharedStrings.xml><?xml version="1.0" encoding="utf-8"?>
<sst xmlns="http://schemas.openxmlformats.org/spreadsheetml/2006/main" count="441" uniqueCount="60">
  <si>
    <t>Дронтал Плюс</t>
  </si>
  <si>
    <t>Мильбемакс</t>
  </si>
  <si>
    <t>Каниквантел Плюс</t>
  </si>
  <si>
    <t>Дирофен</t>
  </si>
  <si>
    <t>Паразител</t>
  </si>
  <si>
    <t xml:space="preserve">Фронтлайн НексгарД </t>
  </si>
  <si>
    <t>Симпарика</t>
  </si>
  <si>
    <t>Адвантикс</t>
  </si>
  <si>
    <t>Стронгхолд</t>
  </si>
  <si>
    <t>Селафорт</t>
  </si>
  <si>
    <t>Бравекто</t>
  </si>
  <si>
    <t>Инспектор Квадро</t>
  </si>
  <si>
    <t>Инсектал</t>
  </si>
  <si>
    <t>Прак-тик</t>
  </si>
  <si>
    <t>таблетки</t>
  </si>
  <si>
    <t>супспензия</t>
  </si>
  <si>
    <t>жевательная таблетка</t>
  </si>
  <si>
    <t>капли</t>
  </si>
  <si>
    <t>3 мес</t>
  </si>
  <si>
    <t>1 мес</t>
  </si>
  <si>
    <t>1-1,5 мес</t>
  </si>
  <si>
    <t>Анкилостомы</t>
  </si>
  <si>
    <t>Ангиостронигилиды</t>
  </si>
  <si>
    <t>Власоглавы</t>
  </si>
  <si>
    <t>Дирофилярии</t>
  </si>
  <si>
    <t>Кренозомы</t>
  </si>
  <si>
    <t>Токсокара</t>
  </si>
  <si>
    <t>Токсакариды</t>
  </si>
  <si>
    <t>Трихинелла</t>
  </si>
  <si>
    <t>Унцинария узкоголовая</t>
  </si>
  <si>
    <t>Круглые черви (нематоды)</t>
  </si>
  <si>
    <t>Альвеококкоз</t>
  </si>
  <si>
    <t>Жиардиа</t>
  </si>
  <si>
    <t>Дипилидии</t>
  </si>
  <si>
    <t>Дифиллоботрии</t>
  </si>
  <si>
    <t>Мезоцестоидоз</t>
  </si>
  <si>
    <t>Мозговик овечий</t>
  </si>
  <si>
    <t>Тении</t>
  </si>
  <si>
    <t>Эхинококки</t>
  </si>
  <si>
    <t>Плоские или ленточные черви (цестоды)</t>
  </si>
  <si>
    <t>Сосальщики (трематоды)</t>
  </si>
  <si>
    <t>Вши, блохи</t>
  </si>
  <si>
    <t>Клещи</t>
  </si>
  <si>
    <t>Иксодовые</t>
  </si>
  <si>
    <t>Ушные</t>
  </si>
  <si>
    <t>Чесоточные (саркоптоз)</t>
  </si>
  <si>
    <t>Срок действия</t>
  </si>
  <si>
    <t>Тип</t>
  </si>
  <si>
    <t>Препарат</t>
  </si>
  <si>
    <t>+</t>
  </si>
  <si>
    <t>-</t>
  </si>
  <si>
    <t>Таблетки</t>
  </si>
  <si>
    <t>Х</t>
  </si>
  <si>
    <t>Обработка глисты</t>
  </si>
  <si>
    <t>Обработка клещи</t>
  </si>
  <si>
    <t>Дата обработки</t>
  </si>
  <si>
    <t>Бравекто (табл)</t>
  </si>
  <si>
    <t>Итого:</t>
  </si>
  <si>
    <t>Спектр действий</t>
  </si>
  <si>
    <r>
      <t xml:space="preserve">К заполнению
</t>
    </r>
    <r>
      <rPr>
        <i/>
        <sz val="16"/>
        <color theme="1"/>
        <rFont val="Calibri"/>
        <family val="2"/>
        <charset val="204"/>
        <scheme val="minor"/>
      </rPr>
      <t xml:space="preserve">Скопируй название препарата из таблицы выше и все остальные данные затянуться автоматически, </t>
    </r>
    <r>
      <rPr>
        <b/>
        <i/>
        <u/>
        <sz val="16"/>
        <color theme="1"/>
        <rFont val="Calibri"/>
        <family val="2"/>
        <charset val="204"/>
        <scheme val="minor"/>
      </rPr>
      <t>НО ВСЕ РАВНО ПРОВЕРЬ, ЧТО НЕТ ОШИБОК. 
Если нет обработки ставьте Х иначе будет ошибка в расчетах</t>
    </r>
    <r>
      <rPr>
        <i/>
        <sz val="16"/>
        <color theme="1"/>
        <rFont val="Calibri"/>
        <family val="2"/>
        <charset val="204"/>
        <scheme val="minor"/>
      </rPr>
      <t xml:space="preserve">
</t>
    </r>
    <r>
      <rPr>
        <b/>
        <i/>
        <sz val="16"/>
        <color rgb="FFFF0000"/>
        <rFont val="Calibri"/>
        <family val="2"/>
        <charset val="204"/>
        <scheme val="minor"/>
      </rPr>
      <t>Если написать название препарата иначе, чем в таблице выше или если препарата нет в ней, то остальные данные нужно заполнить самостоятельно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</si>
</sst>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0" xfId="0" applyFill="1"/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theme="1"/>
      </font>
      <fill>
        <patternFill>
          <bgColor theme="5" tint="0.79998168889431442"/>
        </patternFill>
      </fill>
    </dxf>
    <dxf>
      <font>
        <color theme="0" tint="-0.24994659260841701"/>
      </font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95250</xdr:rowOff>
    </xdr:from>
    <xdr:to>
      <xdr:col>1</xdr:col>
      <xdr:colOff>2490376</xdr:colOff>
      <xdr:row>10</xdr:row>
      <xdr:rowOff>285750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076EE3F-5D5F-7A9B-E67D-BA68A6CDA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95275"/>
          <a:ext cx="2442751" cy="249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33"/>
  <sheetViews>
    <sheetView showGridLines="0" tabSelected="1" workbookViewId="0">
      <selection activeCell="AG21" sqref="AG21"/>
    </sheetView>
  </sheetViews>
  <sheetFormatPr defaultRowHeight="15" x14ac:dyDescent="0.25"/>
  <cols>
    <col min="1" max="1" width="4" style="2" customWidth="1"/>
    <col min="2" max="2" width="38.5703125" style="2" customWidth="1"/>
    <col min="3" max="3" width="4.85546875" style="2" customWidth="1"/>
    <col min="4" max="4" width="15" style="2" customWidth="1"/>
    <col min="5" max="5" width="13.7109375" style="2" customWidth="1"/>
    <col min="6" max="6" width="12.42578125" style="2" customWidth="1"/>
    <col min="7" max="7" width="7.7109375" style="2" bestFit="1" customWidth="1"/>
    <col min="8" max="8" width="9.28515625" style="2" bestFit="1" customWidth="1"/>
    <col min="9" max="9" width="7.5703125" style="2" bestFit="1" customWidth="1"/>
    <col min="10" max="10" width="8.28515625" style="2" customWidth="1"/>
    <col min="11" max="11" width="7.7109375" style="2" bestFit="1" customWidth="1"/>
    <col min="12" max="13" width="7.42578125" style="2" bestFit="1" customWidth="1"/>
    <col min="14" max="14" width="7.5703125" style="2" bestFit="1" customWidth="1"/>
    <col min="15" max="15" width="11" style="2" bestFit="1" customWidth="1"/>
    <col min="16" max="16" width="6.7109375" style="2" customWidth="1"/>
    <col min="17" max="17" width="7.28515625" style="2" bestFit="1" customWidth="1"/>
    <col min="18" max="18" width="6.7109375" style="2" customWidth="1"/>
    <col min="19" max="19" width="7.42578125" style="2" customWidth="1"/>
    <col min="20" max="20" width="8.7109375" style="2" customWidth="1"/>
    <col min="21" max="21" width="8.85546875" style="2" customWidth="1"/>
    <col min="22" max="23" width="6.7109375" style="2" customWidth="1"/>
    <col min="24" max="24" width="13.28515625" style="2" customWidth="1"/>
    <col min="25" max="25" width="9.140625" style="2"/>
    <col min="26" max="26" width="10" style="2" customWidth="1"/>
    <col min="27" max="27" width="6.42578125" style="2" bestFit="1" customWidth="1"/>
    <col min="28" max="28" width="10.42578125" style="2" bestFit="1" customWidth="1"/>
    <col min="29" max="16384" width="9.140625" style="2"/>
  </cols>
  <sheetData>
    <row r="1" spans="2:28" ht="15.75" thickBot="1" x14ac:dyDescent="0.3"/>
    <row r="2" spans="2:28" ht="21.75" thickBot="1" x14ac:dyDescent="0.4">
      <c r="B2" s="1"/>
      <c r="D2" s="63" t="s">
        <v>58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2:28" ht="15" customHeight="1" x14ac:dyDescent="0.25">
      <c r="B3" s="1"/>
      <c r="D3" s="56" t="s">
        <v>48</v>
      </c>
      <c r="E3" s="57" t="s">
        <v>47</v>
      </c>
      <c r="F3" s="58" t="s">
        <v>46</v>
      </c>
      <c r="G3" s="79" t="s">
        <v>30</v>
      </c>
      <c r="H3" s="80"/>
      <c r="I3" s="80"/>
      <c r="J3" s="80"/>
      <c r="K3" s="80"/>
      <c r="L3" s="80"/>
      <c r="M3" s="80"/>
      <c r="N3" s="80"/>
      <c r="O3" s="81"/>
      <c r="P3" s="82" t="s">
        <v>39</v>
      </c>
      <c r="Q3" s="80"/>
      <c r="R3" s="80"/>
      <c r="S3" s="80"/>
      <c r="T3" s="80"/>
      <c r="U3" s="80"/>
      <c r="V3" s="80"/>
      <c r="W3" s="83"/>
      <c r="X3" s="61" t="s">
        <v>40</v>
      </c>
      <c r="Y3" s="59" t="s">
        <v>41</v>
      </c>
      <c r="Z3" s="56" t="s">
        <v>42</v>
      </c>
      <c r="AA3" s="57"/>
      <c r="AB3" s="58"/>
    </row>
    <row r="4" spans="2:28" ht="24.75" thickBot="1" x14ac:dyDescent="0.3">
      <c r="B4" s="1"/>
      <c r="D4" s="73"/>
      <c r="E4" s="72"/>
      <c r="F4" s="71"/>
      <c r="G4" s="9" t="s">
        <v>21</v>
      </c>
      <c r="H4" s="10" t="s">
        <v>22</v>
      </c>
      <c r="I4" s="10" t="s">
        <v>23</v>
      </c>
      <c r="J4" s="11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12" t="s">
        <v>29</v>
      </c>
      <c r="P4" s="13" t="s">
        <v>31</v>
      </c>
      <c r="Q4" s="10" t="s">
        <v>32</v>
      </c>
      <c r="R4" s="10" t="s">
        <v>33</v>
      </c>
      <c r="S4" s="10" t="s">
        <v>34</v>
      </c>
      <c r="T4" s="10" t="s">
        <v>35</v>
      </c>
      <c r="U4" s="10" t="s">
        <v>36</v>
      </c>
      <c r="V4" s="10" t="s">
        <v>37</v>
      </c>
      <c r="W4" s="14" t="s">
        <v>38</v>
      </c>
      <c r="X4" s="84"/>
      <c r="Y4" s="85"/>
      <c r="Z4" s="9" t="s">
        <v>43</v>
      </c>
      <c r="AA4" s="10" t="s">
        <v>44</v>
      </c>
      <c r="AB4" s="12" t="s">
        <v>45</v>
      </c>
    </row>
    <row r="5" spans="2:28" x14ac:dyDescent="0.25">
      <c r="B5" s="1"/>
      <c r="D5" s="15" t="s">
        <v>0</v>
      </c>
      <c r="E5" s="16" t="s">
        <v>14</v>
      </c>
      <c r="F5" s="17" t="s">
        <v>18</v>
      </c>
      <c r="G5" s="18" t="s">
        <v>49</v>
      </c>
      <c r="H5" s="19" t="s">
        <v>50</v>
      </c>
      <c r="I5" s="19" t="s">
        <v>50</v>
      </c>
      <c r="J5" s="19" t="s">
        <v>50</v>
      </c>
      <c r="K5" s="19" t="s">
        <v>50</v>
      </c>
      <c r="L5" s="19" t="s">
        <v>49</v>
      </c>
      <c r="M5" s="20" t="s">
        <v>50</v>
      </c>
      <c r="N5" s="19" t="s">
        <v>49</v>
      </c>
      <c r="O5" s="21" t="s">
        <v>49</v>
      </c>
      <c r="P5" s="22" t="s">
        <v>50</v>
      </c>
      <c r="Q5" s="20" t="s">
        <v>49</v>
      </c>
      <c r="R5" s="19" t="s">
        <v>49</v>
      </c>
      <c r="S5" s="20" t="s">
        <v>50</v>
      </c>
      <c r="T5" s="19" t="s">
        <v>49</v>
      </c>
      <c r="U5" s="20" t="s">
        <v>49</v>
      </c>
      <c r="V5" s="19" t="s">
        <v>49</v>
      </c>
      <c r="W5" s="23" t="s">
        <v>49</v>
      </c>
      <c r="X5" s="24" t="s">
        <v>50</v>
      </c>
      <c r="Y5" s="25" t="s">
        <v>50</v>
      </c>
      <c r="Z5" s="22" t="s">
        <v>50</v>
      </c>
      <c r="AA5" s="20" t="s">
        <v>50</v>
      </c>
      <c r="AB5" s="21" t="s">
        <v>50</v>
      </c>
    </row>
    <row r="6" spans="2:28" x14ac:dyDescent="0.25">
      <c r="B6" s="1"/>
      <c r="D6" s="26" t="s">
        <v>1</v>
      </c>
      <c r="E6" s="27" t="s">
        <v>14</v>
      </c>
      <c r="F6" s="28" t="s">
        <v>18</v>
      </c>
      <c r="G6" s="18" t="s">
        <v>49</v>
      </c>
      <c r="H6" s="19" t="s">
        <v>49</v>
      </c>
      <c r="I6" s="19" t="s">
        <v>49</v>
      </c>
      <c r="J6" s="19" t="s">
        <v>49</v>
      </c>
      <c r="K6" s="19" t="s">
        <v>49</v>
      </c>
      <c r="L6" s="19" t="s">
        <v>49</v>
      </c>
      <c r="M6" s="20" t="s">
        <v>50</v>
      </c>
      <c r="N6" s="19" t="s">
        <v>49</v>
      </c>
      <c r="O6" s="21" t="s">
        <v>50</v>
      </c>
      <c r="P6" s="22" t="s">
        <v>50</v>
      </c>
      <c r="Q6" s="20" t="s">
        <v>50</v>
      </c>
      <c r="R6" s="19" t="s">
        <v>49</v>
      </c>
      <c r="S6" s="20" t="s">
        <v>50</v>
      </c>
      <c r="T6" s="19" t="s">
        <v>49</v>
      </c>
      <c r="U6" s="20" t="s">
        <v>50</v>
      </c>
      <c r="V6" s="19" t="s">
        <v>49</v>
      </c>
      <c r="W6" s="23" t="s">
        <v>49</v>
      </c>
      <c r="X6" s="24" t="s">
        <v>50</v>
      </c>
      <c r="Y6" s="25" t="s">
        <v>50</v>
      </c>
      <c r="Z6" s="22" t="s">
        <v>50</v>
      </c>
      <c r="AA6" s="20" t="s">
        <v>50</v>
      </c>
      <c r="AB6" s="21" t="s">
        <v>50</v>
      </c>
    </row>
    <row r="7" spans="2:28" ht="30" x14ac:dyDescent="0.25">
      <c r="B7" s="1"/>
      <c r="D7" s="26" t="s">
        <v>2</v>
      </c>
      <c r="E7" s="27" t="s">
        <v>14</v>
      </c>
      <c r="F7" s="28" t="s">
        <v>18</v>
      </c>
      <c r="G7" s="18" t="s">
        <v>49</v>
      </c>
      <c r="H7" s="19" t="s">
        <v>50</v>
      </c>
      <c r="I7" s="19" t="s">
        <v>49</v>
      </c>
      <c r="J7" s="19" t="s">
        <v>50</v>
      </c>
      <c r="K7" s="19" t="s">
        <v>50</v>
      </c>
      <c r="L7" s="19" t="s">
        <v>49</v>
      </c>
      <c r="M7" s="20" t="s">
        <v>50</v>
      </c>
      <c r="N7" s="19" t="s">
        <v>50</v>
      </c>
      <c r="O7" s="21" t="s">
        <v>49</v>
      </c>
      <c r="P7" s="22" t="s">
        <v>49</v>
      </c>
      <c r="Q7" s="20" t="s">
        <v>50</v>
      </c>
      <c r="R7" s="19" t="s">
        <v>49</v>
      </c>
      <c r="S7" s="20" t="s">
        <v>50</v>
      </c>
      <c r="T7" s="19" t="s">
        <v>49</v>
      </c>
      <c r="U7" s="20" t="s">
        <v>49</v>
      </c>
      <c r="V7" s="19" t="s">
        <v>49</v>
      </c>
      <c r="W7" s="23" t="s">
        <v>49</v>
      </c>
      <c r="X7" s="24" t="s">
        <v>49</v>
      </c>
      <c r="Y7" s="25" t="s">
        <v>50</v>
      </c>
      <c r="Z7" s="22" t="s">
        <v>50</v>
      </c>
      <c r="AA7" s="20" t="s">
        <v>50</v>
      </c>
      <c r="AB7" s="21" t="s">
        <v>50</v>
      </c>
    </row>
    <row r="8" spans="2:28" x14ac:dyDescent="0.25">
      <c r="B8" s="1"/>
      <c r="D8" s="26" t="s">
        <v>3</v>
      </c>
      <c r="E8" s="27" t="s">
        <v>14</v>
      </c>
      <c r="F8" s="28" t="s">
        <v>18</v>
      </c>
      <c r="G8" s="18" t="s">
        <v>49</v>
      </c>
      <c r="H8" s="19" t="s">
        <v>50</v>
      </c>
      <c r="I8" s="19" t="s">
        <v>50</v>
      </c>
      <c r="J8" s="19" t="s">
        <v>50</v>
      </c>
      <c r="K8" s="19" t="s">
        <v>50</v>
      </c>
      <c r="L8" s="19" t="s">
        <v>49</v>
      </c>
      <c r="M8" s="20" t="s">
        <v>49</v>
      </c>
      <c r="N8" s="19" t="s">
        <v>49</v>
      </c>
      <c r="O8" s="21" t="s">
        <v>49</v>
      </c>
      <c r="P8" s="22" t="s">
        <v>49</v>
      </c>
      <c r="Q8" s="20" t="s">
        <v>50</v>
      </c>
      <c r="R8" s="19" t="s">
        <v>49</v>
      </c>
      <c r="S8" s="20" t="s">
        <v>49</v>
      </c>
      <c r="T8" s="19" t="s">
        <v>49</v>
      </c>
      <c r="U8" s="20" t="s">
        <v>50</v>
      </c>
      <c r="V8" s="19" t="s">
        <v>49</v>
      </c>
      <c r="W8" s="23" t="s">
        <v>49</v>
      </c>
      <c r="X8" s="24" t="s">
        <v>50</v>
      </c>
      <c r="Y8" s="25" t="s">
        <v>50</v>
      </c>
      <c r="Z8" s="22" t="s">
        <v>50</v>
      </c>
      <c r="AA8" s="20" t="s">
        <v>50</v>
      </c>
      <c r="AB8" s="21" t="s">
        <v>50</v>
      </c>
    </row>
    <row r="9" spans="2:28" x14ac:dyDescent="0.25">
      <c r="B9" s="1"/>
      <c r="D9" s="26" t="s">
        <v>4</v>
      </c>
      <c r="E9" s="27" t="s">
        <v>15</v>
      </c>
      <c r="F9" s="28" t="s">
        <v>18</v>
      </c>
      <c r="G9" s="18" t="s">
        <v>50</v>
      </c>
      <c r="H9" s="19" t="s">
        <v>50</v>
      </c>
      <c r="I9" s="19" t="s">
        <v>50</v>
      </c>
      <c r="J9" s="19" t="s">
        <v>50</v>
      </c>
      <c r="K9" s="19" t="s">
        <v>50</v>
      </c>
      <c r="L9" s="19" t="s">
        <v>49</v>
      </c>
      <c r="M9" s="20" t="s">
        <v>50</v>
      </c>
      <c r="N9" s="19" t="s">
        <v>49</v>
      </c>
      <c r="O9" s="21" t="s">
        <v>50</v>
      </c>
      <c r="P9" s="22" t="s">
        <v>50</v>
      </c>
      <c r="Q9" s="20" t="s">
        <v>50</v>
      </c>
      <c r="R9" s="19" t="s">
        <v>50</v>
      </c>
      <c r="S9" s="20" t="s">
        <v>49</v>
      </c>
      <c r="T9" s="19" t="s">
        <v>49</v>
      </c>
      <c r="U9" s="20" t="s">
        <v>49</v>
      </c>
      <c r="V9" s="19" t="s">
        <v>49</v>
      </c>
      <c r="W9" s="23" t="s">
        <v>49</v>
      </c>
      <c r="X9" s="24" t="s">
        <v>50</v>
      </c>
      <c r="Y9" s="25" t="s">
        <v>50</v>
      </c>
      <c r="Z9" s="22" t="s">
        <v>50</v>
      </c>
      <c r="AA9" s="20" t="s">
        <v>50</v>
      </c>
      <c r="AB9" s="21" t="s">
        <v>50</v>
      </c>
    </row>
    <row r="10" spans="2:28" ht="30" x14ac:dyDescent="0.25">
      <c r="B10" s="1"/>
      <c r="D10" s="26" t="s">
        <v>5</v>
      </c>
      <c r="E10" s="27" t="s">
        <v>16</v>
      </c>
      <c r="F10" s="28" t="s">
        <v>19</v>
      </c>
      <c r="G10" s="18" t="s">
        <v>50</v>
      </c>
      <c r="H10" s="19" t="s">
        <v>50</v>
      </c>
      <c r="I10" s="19" t="s">
        <v>50</v>
      </c>
      <c r="J10" s="19" t="s">
        <v>50</v>
      </c>
      <c r="K10" s="19" t="s">
        <v>50</v>
      </c>
      <c r="L10" s="19" t="s">
        <v>50</v>
      </c>
      <c r="M10" s="20" t="s">
        <v>50</v>
      </c>
      <c r="N10" s="19" t="s">
        <v>50</v>
      </c>
      <c r="O10" s="21" t="s">
        <v>50</v>
      </c>
      <c r="P10" s="22" t="s">
        <v>50</v>
      </c>
      <c r="Q10" s="20" t="s">
        <v>50</v>
      </c>
      <c r="R10" s="19" t="s">
        <v>50</v>
      </c>
      <c r="S10" s="20" t="s">
        <v>50</v>
      </c>
      <c r="T10" s="19" t="s">
        <v>50</v>
      </c>
      <c r="U10" s="20" t="s">
        <v>50</v>
      </c>
      <c r="V10" s="19" t="s">
        <v>50</v>
      </c>
      <c r="W10" s="23" t="s">
        <v>50</v>
      </c>
      <c r="X10" s="24" t="s">
        <v>50</v>
      </c>
      <c r="Y10" s="25" t="s">
        <v>49</v>
      </c>
      <c r="Z10" s="22" t="s">
        <v>49</v>
      </c>
      <c r="AA10" s="20" t="s">
        <v>49</v>
      </c>
      <c r="AB10" s="21" t="s">
        <v>49</v>
      </c>
    </row>
    <row r="11" spans="2:28" ht="30" x14ac:dyDescent="0.25">
      <c r="B11" s="1"/>
      <c r="D11" s="26" t="s">
        <v>6</v>
      </c>
      <c r="E11" s="27" t="s">
        <v>16</v>
      </c>
      <c r="F11" s="28" t="s">
        <v>19</v>
      </c>
      <c r="G11" s="18" t="s">
        <v>50</v>
      </c>
      <c r="H11" s="19" t="s">
        <v>50</v>
      </c>
      <c r="I11" s="19" t="s">
        <v>50</v>
      </c>
      <c r="J11" s="19" t="s">
        <v>50</v>
      </c>
      <c r="K11" s="19" t="s">
        <v>50</v>
      </c>
      <c r="L11" s="19" t="s">
        <v>50</v>
      </c>
      <c r="M11" s="20" t="s">
        <v>50</v>
      </c>
      <c r="N11" s="19" t="s">
        <v>50</v>
      </c>
      <c r="O11" s="21" t="s">
        <v>50</v>
      </c>
      <c r="P11" s="22" t="s">
        <v>50</v>
      </c>
      <c r="Q11" s="20" t="s">
        <v>50</v>
      </c>
      <c r="R11" s="19" t="s">
        <v>50</v>
      </c>
      <c r="S11" s="20" t="s">
        <v>50</v>
      </c>
      <c r="T11" s="19" t="s">
        <v>50</v>
      </c>
      <c r="U11" s="20" t="s">
        <v>50</v>
      </c>
      <c r="V11" s="19" t="s">
        <v>50</v>
      </c>
      <c r="W11" s="23" t="s">
        <v>50</v>
      </c>
      <c r="X11" s="24" t="s">
        <v>50</v>
      </c>
      <c r="Y11" s="25" t="s">
        <v>49</v>
      </c>
      <c r="Z11" s="22" t="s">
        <v>49</v>
      </c>
      <c r="AA11" s="20" t="s">
        <v>49</v>
      </c>
      <c r="AB11" s="21" t="s">
        <v>49</v>
      </c>
    </row>
    <row r="12" spans="2:28" x14ac:dyDescent="0.25">
      <c r="B12"/>
      <c r="D12" s="26" t="s">
        <v>7</v>
      </c>
      <c r="E12" s="27" t="s">
        <v>17</v>
      </c>
      <c r="F12" s="28" t="s">
        <v>19</v>
      </c>
      <c r="G12" s="18" t="s">
        <v>50</v>
      </c>
      <c r="H12" s="19" t="s">
        <v>50</v>
      </c>
      <c r="I12" s="19" t="s">
        <v>50</v>
      </c>
      <c r="J12" s="19" t="s">
        <v>50</v>
      </c>
      <c r="K12" s="19" t="s">
        <v>50</v>
      </c>
      <c r="L12" s="19" t="s">
        <v>50</v>
      </c>
      <c r="M12" s="20" t="s">
        <v>50</v>
      </c>
      <c r="N12" s="19" t="s">
        <v>50</v>
      </c>
      <c r="O12" s="21" t="s">
        <v>50</v>
      </c>
      <c r="P12" s="22" t="s">
        <v>50</v>
      </c>
      <c r="Q12" s="20" t="s">
        <v>50</v>
      </c>
      <c r="R12" s="19" t="s">
        <v>50</v>
      </c>
      <c r="S12" s="20" t="s">
        <v>50</v>
      </c>
      <c r="T12" s="19" t="s">
        <v>50</v>
      </c>
      <c r="U12" s="20" t="s">
        <v>50</v>
      </c>
      <c r="V12" s="19" t="s">
        <v>50</v>
      </c>
      <c r="W12" s="23" t="s">
        <v>50</v>
      </c>
      <c r="X12" s="24" t="s">
        <v>50</v>
      </c>
      <c r="Y12" s="25" t="s">
        <v>49</v>
      </c>
      <c r="Z12" s="22" t="s">
        <v>49</v>
      </c>
      <c r="AA12" s="20" t="s">
        <v>50</v>
      </c>
      <c r="AB12" s="21" t="s">
        <v>50</v>
      </c>
    </row>
    <row r="13" spans="2:28" x14ac:dyDescent="0.25">
      <c r="D13" s="26" t="s">
        <v>8</v>
      </c>
      <c r="E13" s="27" t="s">
        <v>17</v>
      </c>
      <c r="F13" s="28" t="s">
        <v>19</v>
      </c>
      <c r="G13" s="18" t="s">
        <v>49</v>
      </c>
      <c r="H13" s="19" t="s">
        <v>50</v>
      </c>
      <c r="I13" s="19" t="s">
        <v>50</v>
      </c>
      <c r="J13" s="19" t="s">
        <v>49</v>
      </c>
      <c r="K13" s="19" t="s">
        <v>50</v>
      </c>
      <c r="L13" s="19" t="s">
        <v>49</v>
      </c>
      <c r="M13" s="20" t="s">
        <v>50</v>
      </c>
      <c r="N13" s="19" t="s">
        <v>50</v>
      </c>
      <c r="O13" s="21" t="s">
        <v>50</v>
      </c>
      <c r="P13" s="22" t="s">
        <v>50</v>
      </c>
      <c r="Q13" s="20" t="s">
        <v>50</v>
      </c>
      <c r="R13" s="19" t="s">
        <v>50</v>
      </c>
      <c r="S13" s="20" t="s">
        <v>50</v>
      </c>
      <c r="T13" s="19" t="s">
        <v>50</v>
      </c>
      <c r="U13" s="20" t="s">
        <v>50</v>
      </c>
      <c r="V13" s="19" t="s">
        <v>50</v>
      </c>
      <c r="W13" s="23" t="s">
        <v>50</v>
      </c>
      <c r="X13" s="24" t="s">
        <v>50</v>
      </c>
      <c r="Y13" s="25" t="s">
        <v>49</v>
      </c>
      <c r="Z13" s="22" t="s">
        <v>50</v>
      </c>
      <c r="AA13" s="20" t="s">
        <v>49</v>
      </c>
      <c r="AB13" s="21" t="s">
        <v>49</v>
      </c>
    </row>
    <row r="14" spans="2:28" x14ac:dyDescent="0.25">
      <c r="D14" s="26" t="s">
        <v>9</v>
      </c>
      <c r="E14" s="27" t="s">
        <v>17</v>
      </c>
      <c r="F14" s="28" t="s">
        <v>19</v>
      </c>
      <c r="G14" s="18" t="s">
        <v>49</v>
      </c>
      <c r="H14" s="19" t="s">
        <v>50</v>
      </c>
      <c r="I14" s="19" t="s">
        <v>50</v>
      </c>
      <c r="J14" s="19" t="s">
        <v>49</v>
      </c>
      <c r="K14" s="19" t="s">
        <v>50</v>
      </c>
      <c r="L14" s="19" t="s">
        <v>49</v>
      </c>
      <c r="M14" s="20" t="s">
        <v>50</v>
      </c>
      <c r="N14" s="19" t="s">
        <v>50</v>
      </c>
      <c r="O14" s="21" t="s">
        <v>50</v>
      </c>
      <c r="P14" s="22" t="s">
        <v>50</v>
      </c>
      <c r="Q14" s="20" t="s">
        <v>50</v>
      </c>
      <c r="R14" s="19" t="s">
        <v>50</v>
      </c>
      <c r="S14" s="20" t="s">
        <v>50</v>
      </c>
      <c r="T14" s="19" t="s">
        <v>50</v>
      </c>
      <c r="U14" s="20" t="s">
        <v>50</v>
      </c>
      <c r="V14" s="19" t="s">
        <v>50</v>
      </c>
      <c r="W14" s="23" t="s">
        <v>50</v>
      </c>
      <c r="X14" s="24" t="s">
        <v>50</v>
      </c>
      <c r="Y14" s="25" t="s">
        <v>49</v>
      </c>
      <c r="Z14" s="22" t="s">
        <v>50</v>
      </c>
      <c r="AA14" s="20" t="s">
        <v>49</v>
      </c>
      <c r="AB14" s="21" t="s">
        <v>49</v>
      </c>
    </row>
    <row r="15" spans="2:28" x14ac:dyDescent="0.25">
      <c r="D15" s="26" t="s">
        <v>10</v>
      </c>
      <c r="E15" s="27" t="s">
        <v>17</v>
      </c>
      <c r="F15" s="28" t="s">
        <v>18</v>
      </c>
      <c r="G15" s="18" t="s">
        <v>50</v>
      </c>
      <c r="H15" s="19" t="s">
        <v>50</v>
      </c>
      <c r="I15" s="19" t="s">
        <v>50</v>
      </c>
      <c r="J15" s="19" t="s">
        <v>50</v>
      </c>
      <c r="K15" s="19" t="s">
        <v>50</v>
      </c>
      <c r="L15" s="19" t="s">
        <v>50</v>
      </c>
      <c r="M15" s="20" t="s">
        <v>50</v>
      </c>
      <c r="N15" s="19" t="s">
        <v>50</v>
      </c>
      <c r="O15" s="21" t="s">
        <v>50</v>
      </c>
      <c r="P15" s="22" t="s">
        <v>50</v>
      </c>
      <c r="Q15" s="20" t="s">
        <v>50</v>
      </c>
      <c r="R15" s="19" t="s">
        <v>49</v>
      </c>
      <c r="S15" s="20" t="s">
        <v>50</v>
      </c>
      <c r="T15" s="19" t="s">
        <v>50</v>
      </c>
      <c r="U15" s="20" t="s">
        <v>50</v>
      </c>
      <c r="V15" s="19" t="s">
        <v>50</v>
      </c>
      <c r="W15" s="23" t="s">
        <v>50</v>
      </c>
      <c r="X15" s="24" t="s">
        <v>50</v>
      </c>
      <c r="Y15" s="25" t="s">
        <v>49</v>
      </c>
      <c r="Z15" s="22" t="s">
        <v>49</v>
      </c>
      <c r="AA15" s="20" t="s">
        <v>49</v>
      </c>
      <c r="AB15" s="21" t="s">
        <v>49</v>
      </c>
    </row>
    <row r="16" spans="2:28" ht="30" x14ac:dyDescent="0.25">
      <c r="D16" s="26" t="s">
        <v>56</v>
      </c>
      <c r="E16" s="27" t="s">
        <v>51</v>
      </c>
      <c r="F16" s="28" t="s">
        <v>18</v>
      </c>
      <c r="G16" s="18" t="s">
        <v>50</v>
      </c>
      <c r="H16" s="19" t="s">
        <v>50</v>
      </c>
      <c r="I16" s="19" t="s">
        <v>50</v>
      </c>
      <c r="J16" s="19" t="s">
        <v>50</v>
      </c>
      <c r="K16" s="19" t="s">
        <v>50</v>
      </c>
      <c r="L16" s="19" t="s">
        <v>50</v>
      </c>
      <c r="M16" s="20" t="s">
        <v>50</v>
      </c>
      <c r="N16" s="19" t="s">
        <v>50</v>
      </c>
      <c r="O16" s="21" t="s">
        <v>50</v>
      </c>
      <c r="P16" s="22" t="s">
        <v>50</v>
      </c>
      <c r="Q16" s="20" t="s">
        <v>50</v>
      </c>
      <c r="R16" s="19" t="s">
        <v>50</v>
      </c>
      <c r="S16" s="20" t="s">
        <v>50</v>
      </c>
      <c r="T16" s="19" t="s">
        <v>50</v>
      </c>
      <c r="U16" s="20" t="s">
        <v>50</v>
      </c>
      <c r="V16" s="19" t="s">
        <v>50</v>
      </c>
      <c r="W16" s="23" t="s">
        <v>50</v>
      </c>
      <c r="X16" s="24" t="s">
        <v>50</v>
      </c>
      <c r="Y16" s="25" t="s">
        <v>49</v>
      </c>
      <c r="Z16" s="22" t="s">
        <v>49</v>
      </c>
      <c r="AA16" s="20" t="s">
        <v>49</v>
      </c>
      <c r="AB16" s="21" t="s">
        <v>49</v>
      </c>
    </row>
    <row r="17" spans="4:28" ht="30" x14ac:dyDescent="0.25">
      <c r="D17" s="26" t="s">
        <v>11</v>
      </c>
      <c r="E17" s="27" t="s">
        <v>17</v>
      </c>
      <c r="F17" s="28" t="s">
        <v>20</v>
      </c>
      <c r="G17" s="18" t="s">
        <v>49</v>
      </c>
      <c r="H17" s="19" t="s">
        <v>50</v>
      </c>
      <c r="I17" s="19" t="s">
        <v>50</v>
      </c>
      <c r="J17" s="19" t="s">
        <v>49</v>
      </c>
      <c r="K17" s="19" t="s">
        <v>50</v>
      </c>
      <c r="L17" s="19" t="s">
        <v>49</v>
      </c>
      <c r="M17" s="20" t="s">
        <v>49</v>
      </c>
      <c r="N17" s="19" t="s">
        <v>50</v>
      </c>
      <c r="O17" s="21" t="s">
        <v>49</v>
      </c>
      <c r="P17" s="22" t="s">
        <v>50</v>
      </c>
      <c r="Q17" s="20" t="s">
        <v>50</v>
      </c>
      <c r="R17" s="19" t="s">
        <v>49</v>
      </c>
      <c r="S17" s="20" t="s">
        <v>49</v>
      </c>
      <c r="T17" s="19" t="s">
        <v>49</v>
      </c>
      <c r="U17" s="20" t="s">
        <v>50</v>
      </c>
      <c r="V17" s="19" t="s">
        <v>49</v>
      </c>
      <c r="W17" s="23" t="s">
        <v>50</v>
      </c>
      <c r="X17" s="24" t="s">
        <v>50</v>
      </c>
      <c r="Y17" s="25" t="s">
        <v>49</v>
      </c>
      <c r="Z17" s="22" t="s">
        <v>49</v>
      </c>
      <c r="AA17" s="20" t="s">
        <v>49</v>
      </c>
      <c r="AB17" s="21" t="s">
        <v>49</v>
      </c>
    </row>
    <row r="18" spans="4:28" x14ac:dyDescent="0.25">
      <c r="D18" s="26" t="s">
        <v>12</v>
      </c>
      <c r="E18" s="27" t="s">
        <v>17</v>
      </c>
      <c r="F18" s="28" t="s">
        <v>19</v>
      </c>
      <c r="G18" s="18" t="s">
        <v>50</v>
      </c>
      <c r="H18" s="19" t="s">
        <v>50</v>
      </c>
      <c r="I18" s="19" t="s">
        <v>50</v>
      </c>
      <c r="J18" s="19" t="s">
        <v>50</v>
      </c>
      <c r="K18" s="19" t="s">
        <v>50</v>
      </c>
      <c r="L18" s="19" t="s">
        <v>50</v>
      </c>
      <c r="M18" s="20" t="s">
        <v>50</v>
      </c>
      <c r="N18" s="19" t="s">
        <v>50</v>
      </c>
      <c r="O18" s="21" t="s">
        <v>50</v>
      </c>
      <c r="P18" s="22" t="s">
        <v>50</v>
      </c>
      <c r="Q18" s="20" t="s">
        <v>50</v>
      </c>
      <c r="R18" s="19" t="s">
        <v>50</v>
      </c>
      <c r="S18" s="20" t="s">
        <v>50</v>
      </c>
      <c r="T18" s="19" t="s">
        <v>50</v>
      </c>
      <c r="U18" s="20" t="s">
        <v>50</v>
      </c>
      <c r="V18" s="19" t="s">
        <v>50</v>
      </c>
      <c r="W18" s="23" t="s">
        <v>50</v>
      </c>
      <c r="X18" s="24" t="s">
        <v>50</v>
      </c>
      <c r="Y18" s="25" t="s">
        <v>49</v>
      </c>
      <c r="Z18" s="22" t="s">
        <v>49</v>
      </c>
      <c r="AA18" s="20" t="s">
        <v>49</v>
      </c>
      <c r="AB18" s="21" t="s">
        <v>49</v>
      </c>
    </row>
    <row r="19" spans="4:28" ht="15.75" thickBot="1" x14ac:dyDescent="0.3">
      <c r="D19" s="29" t="s">
        <v>13</v>
      </c>
      <c r="E19" s="30" t="s">
        <v>17</v>
      </c>
      <c r="F19" s="31" t="s">
        <v>19</v>
      </c>
      <c r="G19" s="32" t="s">
        <v>50</v>
      </c>
      <c r="H19" s="33" t="s">
        <v>50</v>
      </c>
      <c r="I19" s="33" t="s">
        <v>50</v>
      </c>
      <c r="J19" s="33" t="s">
        <v>50</v>
      </c>
      <c r="K19" s="33" t="s">
        <v>50</v>
      </c>
      <c r="L19" s="33" t="s">
        <v>50</v>
      </c>
      <c r="M19" s="34" t="s">
        <v>50</v>
      </c>
      <c r="N19" s="33" t="s">
        <v>50</v>
      </c>
      <c r="O19" s="35" t="s">
        <v>50</v>
      </c>
      <c r="P19" s="36" t="s">
        <v>50</v>
      </c>
      <c r="Q19" s="34" t="s">
        <v>50</v>
      </c>
      <c r="R19" s="33" t="s">
        <v>50</v>
      </c>
      <c r="S19" s="34" t="s">
        <v>50</v>
      </c>
      <c r="T19" s="33" t="s">
        <v>50</v>
      </c>
      <c r="U19" s="34" t="s">
        <v>50</v>
      </c>
      <c r="V19" s="33" t="s">
        <v>50</v>
      </c>
      <c r="W19" s="37" t="s">
        <v>50</v>
      </c>
      <c r="X19" s="38" t="s">
        <v>50</v>
      </c>
      <c r="Y19" s="39" t="s">
        <v>49</v>
      </c>
      <c r="Z19" s="36" t="s">
        <v>49</v>
      </c>
      <c r="AA19" s="34" t="s">
        <v>50</v>
      </c>
      <c r="AB19" s="35" t="s">
        <v>50</v>
      </c>
    </row>
    <row r="20" spans="4:28" ht="15.75" thickBot="1" x14ac:dyDescent="0.3"/>
    <row r="21" spans="4:28" ht="90.75" customHeight="1" thickBot="1" x14ac:dyDescent="0.4">
      <c r="D21" s="78" t="s">
        <v>59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</row>
    <row r="22" spans="4:28" x14ac:dyDescent="0.25">
      <c r="D22" s="56" t="s">
        <v>53</v>
      </c>
      <c r="E22" s="57" t="s">
        <v>54</v>
      </c>
      <c r="F22" s="76" t="s">
        <v>55</v>
      </c>
      <c r="G22" s="56" t="s">
        <v>30</v>
      </c>
      <c r="H22" s="57"/>
      <c r="I22" s="57"/>
      <c r="J22" s="57"/>
      <c r="K22" s="57"/>
      <c r="L22" s="57"/>
      <c r="M22" s="57"/>
      <c r="N22" s="57"/>
      <c r="O22" s="58"/>
      <c r="P22" s="56" t="s">
        <v>39</v>
      </c>
      <c r="Q22" s="57"/>
      <c r="R22" s="57"/>
      <c r="S22" s="57"/>
      <c r="T22" s="57"/>
      <c r="U22" s="57"/>
      <c r="V22" s="57"/>
      <c r="W22" s="58"/>
      <c r="X22" s="59" t="s">
        <v>40</v>
      </c>
      <c r="Y22" s="61" t="s">
        <v>41</v>
      </c>
      <c r="Z22" s="56" t="s">
        <v>42</v>
      </c>
      <c r="AA22" s="57"/>
      <c r="AB22" s="58"/>
    </row>
    <row r="23" spans="4:28" ht="38.25" x14ac:dyDescent="0.25">
      <c r="D23" s="74"/>
      <c r="E23" s="75"/>
      <c r="F23" s="77"/>
      <c r="G23" s="40" t="s">
        <v>21</v>
      </c>
      <c r="H23" s="41" t="s">
        <v>22</v>
      </c>
      <c r="I23" s="41" t="s">
        <v>23</v>
      </c>
      <c r="J23" s="42" t="s">
        <v>24</v>
      </c>
      <c r="K23" s="41" t="s">
        <v>25</v>
      </c>
      <c r="L23" s="41" t="s">
        <v>26</v>
      </c>
      <c r="M23" s="41" t="s">
        <v>27</v>
      </c>
      <c r="N23" s="41" t="s">
        <v>28</v>
      </c>
      <c r="O23" s="43" t="s">
        <v>29</v>
      </c>
      <c r="P23" s="40" t="s">
        <v>31</v>
      </c>
      <c r="Q23" s="41" t="s">
        <v>32</v>
      </c>
      <c r="R23" s="41" t="s">
        <v>33</v>
      </c>
      <c r="S23" s="41" t="s">
        <v>34</v>
      </c>
      <c r="T23" s="41" t="s">
        <v>35</v>
      </c>
      <c r="U23" s="41" t="s">
        <v>36</v>
      </c>
      <c r="V23" s="41" t="s">
        <v>37</v>
      </c>
      <c r="W23" s="43" t="s">
        <v>38</v>
      </c>
      <c r="X23" s="60"/>
      <c r="Y23" s="62"/>
      <c r="Z23" s="40" t="s">
        <v>43</v>
      </c>
      <c r="AA23" s="41" t="s">
        <v>44</v>
      </c>
      <c r="AB23" s="43" t="s">
        <v>45</v>
      </c>
    </row>
    <row r="24" spans="4:28" x14ac:dyDescent="0.25">
      <c r="D24" s="3" t="str">
        <f>D6</f>
        <v>Мильбемакс</v>
      </c>
      <c r="E24" s="4" t="s">
        <v>52</v>
      </c>
      <c r="F24" s="5">
        <v>44937</v>
      </c>
      <c r="G24" s="18" t="str">
        <f>IF((IFERROR(IF($D24="Х","-",(VLOOKUP($D24,$D$5:$AB$19,4,0))),"-"))="-",(IFERROR(IF($E24&lt;&gt;"Х",(VLOOKUP($E24,$D$5:$AB$19,4,0)),"-"),"-")),"+")</f>
        <v>+</v>
      </c>
      <c r="H24" s="19" t="str">
        <f>IF((IFERROR(IF($D24="Х","-",(VLOOKUP($D24,$D$5:$AB$19,5,0))),"-"))="-",(IFERROR(IF($E24&lt;&gt;"Х",(VLOOKUP($E24,$D$5:$AB$19,5,0)),"-"),"-")),"+")</f>
        <v>+</v>
      </c>
      <c r="I24" s="19" t="str">
        <f>IF((IFERROR(IF($D24="Х","-",(VLOOKUP($D24,$D$5:$AB$19,6,0))),"-"))="-",(IFERROR(IF($E24&lt;&gt;"Х",(VLOOKUP($E24,$D$5:$AB$19,6,0)),"-"),"-")),"+")</f>
        <v>+</v>
      </c>
      <c r="J24" s="19" t="str">
        <f>IF((IFERROR(IF($D24="Х","-",(VLOOKUP($D24,$D$5:$AB$19,7,0))),"-"))="-",(IFERROR(IF($E24&lt;&gt;"Х",(VLOOKUP($E24,$D$5:$AB$19,7,0)),"-"),"-")),"+")</f>
        <v>+</v>
      </c>
      <c r="K24" s="19" t="str">
        <f>IF((IFERROR(IF($D24="Х","-",(VLOOKUP($D24,$D$5:$AB$19,8,0))),"-"))="-",(IFERROR(IF($E24&lt;&gt;"Х",(VLOOKUP($E24,$D$5:$AB$19,8,0)),"-"),"-")),"+")</f>
        <v>+</v>
      </c>
      <c r="L24" s="19" t="str">
        <f>IF((IFERROR(IF($D24="Х","-",(VLOOKUP($D24,$D$5:$AB$19,9,0))),"-"))="-",(IFERROR(IF($E24&lt;&gt;"Х",(VLOOKUP($E24,$D$5:$AB$19,9,0)),"-"),"-")),"+")</f>
        <v>+</v>
      </c>
      <c r="M24" s="20" t="str">
        <f>IF((IFERROR(IF($D24="Х","-",(VLOOKUP($D24,$D$5:$AB$19,10,0))),"-"))="-",(IFERROR(IF($E24&lt;&gt;"Х",(VLOOKUP($E24,$D$5:$AB$19,10,0)),"-"),"-")),"+")</f>
        <v>-</v>
      </c>
      <c r="N24" s="19" t="str">
        <f>IF((IFERROR(IF($D24="Х","-",(VLOOKUP($D24,$D$5:$AB$19,11,0))),"-"))="-",(IFERROR(IF($E24&lt;&gt;"Х",(VLOOKUP($E24,$D$5:$AB$19,11,0)),"-"),"-")),"+")</f>
        <v>+</v>
      </c>
      <c r="O24" s="21" t="str">
        <f>IF((IFERROR(IF($D24="Х","-",(VLOOKUP($D24,$D$5:$AB$19,12,0))),"-"))="-",(IFERROR(IF($E24&lt;&gt;"Х",(VLOOKUP($E24,$D$5:$AB$19,12,0)),"-"),"-")),"+")</f>
        <v>-</v>
      </c>
      <c r="P24" s="22" t="str">
        <f>IF((IFERROR(IF($D24="Х","-",(VLOOKUP($D24,$D$5:$AB$19,13,0))),"-"))="-",(IFERROR(IF($E24&lt;&gt;"Х",(VLOOKUP($E24,$D$5:$AB$19,13,0)),"-"),"-")),"+")</f>
        <v>-</v>
      </c>
      <c r="Q24" s="20" t="str">
        <f>IF((IFERROR(IF($D24="Х","-",(VLOOKUP($D24,$D$5:$AB$19,14,0))),"-"))="-",(IFERROR(IF($E24&lt;&gt;"Х",(VLOOKUP($E24,$D$5:$AB$19,14,0)),"-"),"-")),"+")</f>
        <v>-</v>
      </c>
      <c r="R24" s="19" t="str">
        <f>IF((IFERROR(IF($D24="Х","-",(VLOOKUP($D24,$D$5:$AB$19,15,0))),"-"))="-",(IFERROR(IF($E24&lt;&gt;"Х",(VLOOKUP($E24,$D$5:$AB$19,15,0)),"-"),"-")),"+")</f>
        <v>+</v>
      </c>
      <c r="S24" s="20" t="str">
        <f>IF((IFERROR(IF($D24="Х","-",(VLOOKUP($D24,$D$5:$AB$19,16,0))),"-"))="-",(IFERROR(IF($E24&lt;&gt;"Х",(VLOOKUP($E24,$D$5:$AB$19,16,0)),"-"),"-")),"+")</f>
        <v>-</v>
      </c>
      <c r="T24" s="19" t="str">
        <f>IF((IFERROR(IF($D24="Х","-",(VLOOKUP($D24,$D$5:$AB$19,17,0))),"-"))="-",(IFERROR(IF($E24&lt;&gt;"Х",(VLOOKUP($E24,$D$5:$AB$19,17,0)),"-"),"-")),"+")</f>
        <v>+</v>
      </c>
      <c r="U24" s="20" t="str">
        <f>IF((IFERROR(IF($D24="Х","-",(VLOOKUP($D24,$D$5:$AB$19,18,0))),"-"))="-",(IFERROR(IF($E24&lt;&gt;"Х",(VLOOKUP($E24,$D$5:$AB$19,18,0)),"-"),"-")),"+")</f>
        <v>-</v>
      </c>
      <c r="V24" s="19" t="str">
        <f>IF((IFERROR(IF($D24="Х","-",(VLOOKUP($D24,$D$5:$AB$19,19,0))),"-"))="-",(IFERROR(IF($E24&lt;&gt;"Х",(VLOOKUP($E24,$D$5:$AB$19,19,0)),"-"),"-")),"+")</f>
        <v>+</v>
      </c>
      <c r="W24" s="23" t="str">
        <f>IF((IFERROR(IF($D24="Х","-",(VLOOKUP($D24,$D$5:$AB$19,20,0))),"-"))="-",(IFERROR(IF($E24&lt;&gt;"Х",(VLOOKUP($E24,$D$5:$AB$19,20,0)),"-"),"-")),"+")</f>
        <v>+</v>
      </c>
      <c r="X24" s="24" t="str">
        <f>IF((IFERROR(IF($D24="Х","-",(VLOOKUP($D24,$D$5:$AB$19,21,0))),"-"))="-",(IFERROR(IF($E24&lt;&gt;"Х",(VLOOKUP($E24,$D$5:$AB$19,21,0)),"-"),"-")),"+")</f>
        <v>-</v>
      </c>
      <c r="Y24" s="25" t="str">
        <f>IF((IFERROR(IF($D24="Х","-",(VLOOKUP($D24,$D$5:$AB$19,22,0))),"-"))="-",(IFERROR(IF($E24&lt;&gt;"Х",(VLOOKUP($E24,$D$5:$AB$19,22,0)),"-"),"-")),"+")</f>
        <v>-</v>
      </c>
      <c r="Z24" s="22" t="str">
        <f>IF((IFERROR(IF($D24="Х","-",(VLOOKUP($D24,$D$5:$AB$19,23,0))),"-"))="-",(IFERROR(IF($E24&lt;&gt;"Х",(VLOOKUP($E24,$D$5:$AB$19,23,0)),"-"),"-")),"+")</f>
        <v>-</v>
      </c>
      <c r="AA24" s="20" t="str">
        <f>IF((IFERROR(IF($D24="Х","-",(VLOOKUP($D24,$D$5:$AB$19,24,0))),"-"))="-",(IFERROR(IF($E24&lt;&gt;"Х",(VLOOKUP($E24,$D$5:$AB$19,24,0)),"-"),"-")),"+")</f>
        <v>-</v>
      </c>
      <c r="AB24" s="21" t="str">
        <f>IF((IFERROR(IF($D24="Х","-",(VLOOKUP($D24,$D$5:$AB$19,25,0))),"-"))="-",(IFERROR(IF($E24&lt;&gt;"Х",(VLOOKUP($E24,$D$5:$AB$19,25,0)),"-"),"-")),"+")</f>
        <v>-</v>
      </c>
    </row>
    <row r="25" spans="4:28" x14ac:dyDescent="0.25">
      <c r="D25" s="3" t="s">
        <v>52</v>
      </c>
      <c r="E25" s="4" t="str">
        <f>D18</f>
        <v>Инсектал</v>
      </c>
      <c r="F25" s="5">
        <v>44996</v>
      </c>
      <c r="G25" s="22" t="str">
        <f t="shared" ref="G25:G32" si="0">IF((IFERROR(IF($D25="Х","-",(VLOOKUP($D25,$D$5:$AB$19,4,0))),"-"))="-",(IFERROR(IF($E25&lt;&gt;"Х",(VLOOKUP($E25,$D$5:$AB$19,4,0)),"-"),"-")),"+")</f>
        <v>-</v>
      </c>
      <c r="H25" s="20" t="str">
        <f t="shared" ref="H25:H32" si="1">IF((IFERROR(IF($D25="Х","-",(VLOOKUP($D25,$D$5:$AB$19,5,0))),"-"))="-",(IFERROR(IF($E25&lt;&gt;"Х",(VLOOKUP($E25,$D$5:$AB$19,5,0)),"-"),"-")),"+")</f>
        <v>-</v>
      </c>
      <c r="I25" s="20" t="str">
        <f t="shared" ref="I25:I32" si="2">IF((IFERROR(IF($D25="Х","-",(VLOOKUP($D25,$D$5:$AB$19,6,0))),"-"))="-",(IFERROR(IF($E25&lt;&gt;"Х",(VLOOKUP($E25,$D$5:$AB$19,6,0)),"-"),"-")),"+")</f>
        <v>-</v>
      </c>
      <c r="J25" s="20" t="str">
        <f t="shared" ref="J25:J32" si="3">IF((IFERROR(IF($D25="Х","-",(VLOOKUP($D25,$D$5:$AB$19,7,0))),"-"))="-",(IFERROR(IF($E25&lt;&gt;"Х",(VLOOKUP($E25,$D$5:$AB$19,7,0)),"-"),"-")),"+")</f>
        <v>-</v>
      </c>
      <c r="K25" s="20" t="str">
        <f t="shared" ref="K25:K32" si="4">IF((IFERROR(IF($D25="Х","-",(VLOOKUP($D25,$D$5:$AB$19,8,0))),"-"))="-",(IFERROR(IF($E25&lt;&gt;"Х",(VLOOKUP($E25,$D$5:$AB$19,8,0)),"-"),"-")),"+")</f>
        <v>-</v>
      </c>
      <c r="L25" s="20" t="str">
        <f t="shared" ref="L25:L32" si="5">IF((IFERROR(IF($D25="Х","-",(VLOOKUP($D25,$D$5:$AB$19,9,0))),"-"))="-",(IFERROR(IF($E25&lt;&gt;"Х",(VLOOKUP($E25,$D$5:$AB$19,9,0)),"-"),"-")),"+")</f>
        <v>-</v>
      </c>
      <c r="M25" s="20" t="str">
        <f t="shared" ref="M25:M32" si="6">IF((IFERROR(IF($D25="Х","-",(VLOOKUP($D25,$D$5:$AB$19,10,0))),"-"))="-",(IFERROR(IF($E25&lt;&gt;"Х",(VLOOKUP($E25,$D$5:$AB$19,10,0)),"-"),"-")),"+")</f>
        <v>-</v>
      </c>
      <c r="N25" s="20" t="str">
        <f t="shared" ref="N25:N32" si="7">IF((IFERROR(IF($D25="Х","-",(VLOOKUP($D25,$D$5:$AB$19,11,0))),"-"))="-",(IFERROR(IF($E25&lt;&gt;"Х",(VLOOKUP($E25,$D$5:$AB$19,11,0)),"-"),"-")),"+")</f>
        <v>-</v>
      </c>
      <c r="O25" s="21" t="str">
        <f t="shared" ref="O25:O32" si="8">IF((IFERROR(IF($D25="Х","-",(VLOOKUP($D25,$D$5:$AB$19,12,0))),"-"))="-",(IFERROR(IF($E25&lt;&gt;"Х",(VLOOKUP($E25,$D$5:$AB$19,12,0)),"-"),"-")),"+")</f>
        <v>-</v>
      </c>
      <c r="P25" s="22" t="str">
        <f t="shared" ref="P25:P32" si="9">IF((IFERROR(IF($D25="Х","-",(VLOOKUP($D25,$D$5:$AB$19,13,0))),"-"))="-",(IFERROR(IF($E25&lt;&gt;"Х",(VLOOKUP($E25,$D$5:$AB$19,13,0)),"-"),"-")),"+")</f>
        <v>-</v>
      </c>
      <c r="Q25" s="20" t="str">
        <f t="shared" ref="Q25:Q32" si="10">IF((IFERROR(IF($D25="Х","-",(VLOOKUP($D25,$D$5:$AB$19,14,0))),"-"))="-",(IFERROR(IF($E25&lt;&gt;"Х",(VLOOKUP($E25,$D$5:$AB$19,14,0)),"-"),"-")),"+")</f>
        <v>-</v>
      </c>
      <c r="R25" s="20" t="str">
        <f t="shared" ref="R25:R32" si="11">IF((IFERROR(IF($D25="Х","-",(VLOOKUP($D25,$D$5:$AB$19,15,0))),"-"))="-",(IFERROR(IF($E25&lt;&gt;"Х",(VLOOKUP($E25,$D$5:$AB$19,15,0)),"-"),"-")),"+")</f>
        <v>-</v>
      </c>
      <c r="S25" s="20" t="str">
        <f t="shared" ref="S25:S32" si="12">IF((IFERROR(IF($D25="Х","-",(VLOOKUP($D25,$D$5:$AB$19,16,0))),"-"))="-",(IFERROR(IF($E25&lt;&gt;"Х",(VLOOKUP($E25,$D$5:$AB$19,16,0)),"-"),"-")),"+")</f>
        <v>-</v>
      </c>
      <c r="T25" s="20" t="str">
        <f t="shared" ref="T25:T32" si="13">IF((IFERROR(IF($D25="Х","-",(VLOOKUP($D25,$D$5:$AB$19,17,0))),"-"))="-",(IFERROR(IF($E25&lt;&gt;"Х",(VLOOKUP($E25,$D$5:$AB$19,17,0)),"-"),"-")),"+")</f>
        <v>-</v>
      </c>
      <c r="U25" s="20" t="str">
        <f t="shared" ref="U25:U32" si="14">IF((IFERROR(IF($D25="Х","-",(VLOOKUP($D25,$D$5:$AB$19,18,0))),"-"))="-",(IFERROR(IF($E25&lt;&gt;"Х",(VLOOKUP($E25,$D$5:$AB$19,18,0)),"-"),"-")),"+")</f>
        <v>-</v>
      </c>
      <c r="V25" s="20" t="str">
        <f t="shared" ref="V25:V32" si="15">IF((IFERROR(IF($D25="Х","-",(VLOOKUP($D25,$D$5:$AB$19,19,0))),"-"))="-",(IFERROR(IF($E25&lt;&gt;"Х",(VLOOKUP($E25,$D$5:$AB$19,19,0)),"-"),"-")),"+")</f>
        <v>-</v>
      </c>
      <c r="W25" s="21" t="str">
        <f t="shared" ref="W25:W32" si="16">IF((IFERROR(IF($D25="Х","-",(VLOOKUP($D25,$D$5:$AB$19,20,0))),"-"))="-",(IFERROR(IF($E25&lt;&gt;"Х",(VLOOKUP($E25,$D$5:$AB$19,20,0)),"-"),"-")),"+")</f>
        <v>-</v>
      </c>
      <c r="X25" s="24" t="str">
        <f t="shared" ref="X25:X32" si="17">IF((IFERROR(IF($D25="Х","-",(VLOOKUP($D25,$D$5:$AB$19,21,0))),"-"))="-",(IFERROR(IF($E25&lt;&gt;"Х",(VLOOKUP($E25,$D$5:$AB$19,21,0)),"-"),"-")),"+")</f>
        <v>-</v>
      </c>
      <c r="Y25" s="44" t="str">
        <f t="shared" ref="Y25:Y32" si="18">IF((IFERROR(IF($D25="Х","-",(VLOOKUP($D25,$D$5:$AB$19,22,0))),"-"))="-",(IFERROR(IF($E25&lt;&gt;"Х",(VLOOKUP($E25,$D$5:$AB$19,22,0)),"-"),"-")),"+")</f>
        <v>+</v>
      </c>
      <c r="Z25" s="18" t="str">
        <f t="shared" ref="Z25:Z32" si="19">IF((IFERROR(IF($D25="Х","-",(VLOOKUP($D25,$D$5:$AB$19,23,0))),"-"))="-",(IFERROR(IF($E25&lt;&gt;"Х",(VLOOKUP($E25,$D$5:$AB$19,23,0)),"-"),"-")),"+")</f>
        <v>+</v>
      </c>
      <c r="AA25" s="19" t="str">
        <f t="shared" ref="AA25:AA32" si="20">IF((IFERROR(IF($D25="Х","-",(VLOOKUP($D25,$D$5:$AB$19,24,0))),"-"))="-",(IFERROR(IF($E25&lt;&gt;"Х",(VLOOKUP($E25,$D$5:$AB$19,24,0)),"-"),"-")),"+")</f>
        <v>+</v>
      </c>
      <c r="AB25" s="23" t="str">
        <f t="shared" ref="AB25:AB32" si="21">IF((IFERROR(IF($D25="Х","-",(VLOOKUP($D25,$D$5:$AB$19,25,0))),"-"))="-",(IFERROR(IF($E25&lt;&gt;"Х",(VLOOKUP($E25,$D$5:$AB$19,25,0)),"-"),"-")),"+")</f>
        <v>+</v>
      </c>
    </row>
    <row r="26" spans="4:28" ht="30" customHeight="1" x14ac:dyDescent="0.25">
      <c r="D26" s="69" t="str">
        <f>D17</f>
        <v>Инспектор Квадро</v>
      </c>
      <c r="E26" s="70"/>
      <c r="F26" s="5">
        <v>45027</v>
      </c>
      <c r="G26" s="18" t="str">
        <f t="shared" si="0"/>
        <v>+</v>
      </c>
      <c r="H26" s="20" t="str">
        <f t="shared" si="1"/>
        <v>-</v>
      </c>
      <c r="I26" s="20" t="str">
        <f t="shared" si="2"/>
        <v>-</v>
      </c>
      <c r="J26" s="19" t="str">
        <f t="shared" si="3"/>
        <v>+</v>
      </c>
      <c r="K26" s="20" t="str">
        <f t="shared" si="4"/>
        <v>-</v>
      </c>
      <c r="L26" s="19" t="str">
        <f t="shared" si="5"/>
        <v>+</v>
      </c>
      <c r="M26" s="19" t="str">
        <f t="shared" si="6"/>
        <v>+</v>
      </c>
      <c r="N26" s="20" t="str">
        <f t="shared" si="7"/>
        <v>-</v>
      </c>
      <c r="O26" s="23" t="str">
        <f t="shared" si="8"/>
        <v>+</v>
      </c>
      <c r="P26" s="22" t="str">
        <f t="shared" si="9"/>
        <v>-</v>
      </c>
      <c r="Q26" s="20" t="str">
        <f t="shared" si="10"/>
        <v>-</v>
      </c>
      <c r="R26" s="19" t="str">
        <f t="shared" si="11"/>
        <v>+</v>
      </c>
      <c r="S26" s="19" t="str">
        <f t="shared" si="12"/>
        <v>+</v>
      </c>
      <c r="T26" s="19" t="str">
        <f t="shared" si="13"/>
        <v>+</v>
      </c>
      <c r="U26" s="20" t="str">
        <f t="shared" si="14"/>
        <v>-</v>
      </c>
      <c r="V26" s="19" t="str">
        <f t="shared" si="15"/>
        <v>+</v>
      </c>
      <c r="W26" s="21" t="str">
        <f t="shared" si="16"/>
        <v>-</v>
      </c>
      <c r="X26" s="24" t="str">
        <f t="shared" si="17"/>
        <v>-</v>
      </c>
      <c r="Y26" s="44" t="str">
        <f t="shared" si="18"/>
        <v>+</v>
      </c>
      <c r="Z26" s="18" t="str">
        <f t="shared" si="19"/>
        <v>+</v>
      </c>
      <c r="AA26" s="19" t="str">
        <f t="shared" si="20"/>
        <v>+</v>
      </c>
      <c r="AB26" s="23" t="str">
        <f t="shared" si="21"/>
        <v>+</v>
      </c>
    </row>
    <row r="27" spans="4:28" ht="30" x14ac:dyDescent="0.25">
      <c r="D27" s="3" t="s">
        <v>52</v>
      </c>
      <c r="E27" s="4" t="str">
        <f>D10</f>
        <v xml:space="preserve">Фронтлайн НексгарД </v>
      </c>
      <c r="F27" s="5">
        <v>45057</v>
      </c>
      <c r="G27" s="22" t="str">
        <f t="shared" si="0"/>
        <v>-</v>
      </c>
      <c r="H27" s="20" t="str">
        <f t="shared" si="1"/>
        <v>-</v>
      </c>
      <c r="I27" s="20" t="str">
        <f t="shared" si="2"/>
        <v>-</v>
      </c>
      <c r="J27" s="20" t="str">
        <f t="shared" si="3"/>
        <v>-</v>
      </c>
      <c r="K27" s="20" t="str">
        <f t="shared" si="4"/>
        <v>-</v>
      </c>
      <c r="L27" s="20" t="str">
        <f t="shared" si="5"/>
        <v>-</v>
      </c>
      <c r="M27" s="20" t="str">
        <f t="shared" si="6"/>
        <v>-</v>
      </c>
      <c r="N27" s="20" t="str">
        <f t="shared" si="7"/>
        <v>-</v>
      </c>
      <c r="O27" s="21" t="str">
        <f t="shared" si="8"/>
        <v>-</v>
      </c>
      <c r="P27" s="22" t="str">
        <f t="shared" si="9"/>
        <v>-</v>
      </c>
      <c r="Q27" s="20" t="str">
        <f t="shared" si="10"/>
        <v>-</v>
      </c>
      <c r="R27" s="20" t="str">
        <f t="shared" si="11"/>
        <v>-</v>
      </c>
      <c r="S27" s="20" t="str">
        <f t="shared" si="12"/>
        <v>-</v>
      </c>
      <c r="T27" s="20" t="str">
        <f t="shared" si="13"/>
        <v>-</v>
      </c>
      <c r="U27" s="20" t="str">
        <f t="shared" si="14"/>
        <v>-</v>
      </c>
      <c r="V27" s="20" t="str">
        <f t="shared" si="15"/>
        <v>-</v>
      </c>
      <c r="W27" s="21" t="str">
        <f t="shared" si="16"/>
        <v>-</v>
      </c>
      <c r="X27" s="24" t="str">
        <f t="shared" si="17"/>
        <v>-</v>
      </c>
      <c r="Y27" s="44" t="str">
        <f t="shared" si="18"/>
        <v>+</v>
      </c>
      <c r="Z27" s="18" t="str">
        <f t="shared" si="19"/>
        <v>+</v>
      </c>
      <c r="AA27" s="19" t="str">
        <f t="shared" si="20"/>
        <v>+</v>
      </c>
      <c r="AB27" s="23" t="str">
        <f t="shared" si="21"/>
        <v>+</v>
      </c>
    </row>
    <row r="28" spans="4:28" x14ac:dyDescent="0.25">
      <c r="D28" s="3" t="s">
        <v>52</v>
      </c>
      <c r="E28" s="4" t="str">
        <f>D18</f>
        <v>Инсектал</v>
      </c>
      <c r="F28" s="5">
        <v>45088</v>
      </c>
      <c r="G28" s="22" t="str">
        <f t="shared" si="0"/>
        <v>-</v>
      </c>
      <c r="H28" s="20" t="str">
        <f t="shared" si="1"/>
        <v>-</v>
      </c>
      <c r="I28" s="20" t="str">
        <f t="shared" si="2"/>
        <v>-</v>
      </c>
      <c r="J28" s="20" t="str">
        <f t="shared" si="3"/>
        <v>-</v>
      </c>
      <c r="K28" s="20" t="str">
        <f t="shared" si="4"/>
        <v>-</v>
      </c>
      <c r="L28" s="20" t="str">
        <f t="shared" si="5"/>
        <v>-</v>
      </c>
      <c r="M28" s="20" t="str">
        <f t="shared" si="6"/>
        <v>-</v>
      </c>
      <c r="N28" s="20" t="str">
        <f t="shared" si="7"/>
        <v>-</v>
      </c>
      <c r="O28" s="21" t="str">
        <f t="shared" si="8"/>
        <v>-</v>
      </c>
      <c r="P28" s="22" t="str">
        <f t="shared" si="9"/>
        <v>-</v>
      </c>
      <c r="Q28" s="20" t="str">
        <f t="shared" si="10"/>
        <v>-</v>
      </c>
      <c r="R28" s="20" t="str">
        <f t="shared" si="11"/>
        <v>-</v>
      </c>
      <c r="S28" s="20" t="str">
        <f t="shared" si="12"/>
        <v>-</v>
      </c>
      <c r="T28" s="20" t="str">
        <f t="shared" si="13"/>
        <v>-</v>
      </c>
      <c r="U28" s="20" t="str">
        <f t="shared" si="14"/>
        <v>-</v>
      </c>
      <c r="V28" s="20" t="str">
        <f t="shared" si="15"/>
        <v>-</v>
      </c>
      <c r="W28" s="21" t="str">
        <f t="shared" si="16"/>
        <v>-</v>
      </c>
      <c r="X28" s="24" t="str">
        <f t="shared" si="17"/>
        <v>-</v>
      </c>
      <c r="Y28" s="44" t="str">
        <f t="shared" si="18"/>
        <v>+</v>
      </c>
      <c r="Z28" s="18" t="str">
        <f t="shared" si="19"/>
        <v>+</v>
      </c>
      <c r="AA28" s="19" t="str">
        <f t="shared" si="20"/>
        <v>+</v>
      </c>
      <c r="AB28" s="23" t="str">
        <f t="shared" si="21"/>
        <v>+</v>
      </c>
    </row>
    <row r="29" spans="4:28" ht="30" customHeight="1" x14ac:dyDescent="0.25">
      <c r="D29" s="69" t="str">
        <f>D17</f>
        <v>Инспектор Квадро</v>
      </c>
      <c r="E29" s="70"/>
      <c r="F29" s="5">
        <v>45118</v>
      </c>
      <c r="G29" s="18" t="str">
        <f t="shared" si="0"/>
        <v>+</v>
      </c>
      <c r="H29" s="20" t="str">
        <f t="shared" si="1"/>
        <v>-</v>
      </c>
      <c r="I29" s="20" t="str">
        <f t="shared" si="2"/>
        <v>-</v>
      </c>
      <c r="J29" s="19" t="str">
        <f t="shared" si="3"/>
        <v>+</v>
      </c>
      <c r="K29" s="20" t="str">
        <f t="shared" si="4"/>
        <v>-</v>
      </c>
      <c r="L29" s="19" t="str">
        <f t="shared" si="5"/>
        <v>+</v>
      </c>
      <c r="M29" s="19" t="str">
        <f t="shared" si="6"/>
        <v>+</v>
      </c>
      <c r="N29" s="20" t="str">
        <f t="shared" si="7"/>
        <v>-</v>
      </c>
      <c r="O29" s="23" t="str">
        <f t="shared" si="8"/>
        <v>+</v>
      </c>
      <c r="P29" s="22" t="str">
        <f t="shared" si="9"/>
        <v>-</v>
      </c>
      <c r="Q29" s="20" t="str">
        <f t="shared" si="10"/>
        <v>-</v>
      </c>
      <c r="R29" s="19" t="str">
        <f t="shared" si="11"/>
        <v>+</v>
      </c>
      <c r="S29" s="19" t="str">
        <f t="shared" si="12"/>
        <v>+</v>
      </c>
      <c r="T29" s="19" t="str">
        <f t="shared" si="13"/>
        <v>+</v>
      </c>
      <c r="U29" s="20" t="str">
        <f t="shared" si="14"/>
        <v>-</v>
      </c>
      <c r="V29" s="19" t="str">
        <f t="shared" si="15"/>
        <v>+</v>
      </c>
      <c r="W29" s="21" t="str">
        <f t="shared" si="16"/>
        <v>-</v>
      </c>
      <c r="X29" s="24" t="str">
        <f t="shared" si="17"/>
        <v>-</v>
      </c>
      <c r="Y29" s="44" t="str">
        <f t="shared" si="18"/>
        <v>+</v>
      </c>
      <c r="Z29" s="18" t="str">
        <f t="shared" si="19"/>
        <v>+</v>
      </c>
      <c r="AA29" s="19" t="str">
        <f t="shared" si="20"/>
        <v>+</v>
      </c>
      <c r="AB29" s="23" t="str">
        <f t="shared" si="21"/>
        <v>+</v>
      </c>
    </row>
    <row r="30" spans="4:28" ht="30" x14ac:dyDescent="0.25">
      <c r="D30" s="3" t="s">
        <v>52</v>
      </c>
      <c r="E30" s="4" t="str">
        <f>D10</f>
        <v xml:space="preserve">Фронтлайн НексгарД </v>
      </c>
      <c r="F30" s="5">
        <v>45149</v>
      </c>
      <c r="G30" s="22" t="str">
        <f t="shared" si="0"/>
        <v>-</v>
      </c>
      <c r="H30" s="20" t="str">
        <f t="shared" si="1"/>
        <v>-</v>
      </c>
      <c r="I30" s="20" t="str">
        <f t="shared" si="2"/>
        <v>-</v>
      </c>
      <c r="J30" s="20" t="str">
        <f t="shared" si="3"/>
        <v>-</v>
      </c>
      <c r="K30" s="20" t="str">
        <f t="shared" si="4"/>
        <v>-</v>
      </c>
      <c r="L30" s="20" t="str">
        <f t="shared" si="5"/>
        <v>-</v>
      </c>
      <c r="M30" s="20" t="str">
        <f t="shared" si="6"/>
        <v>-</v>
      </c>
      <c r="N30" s="20" t="str">
        <f t="shared" si="7"/>
        <v>-</v>
      </c>
      <c r="O30" s="21" t="str">
        <f t="shared" si="8"/>
        <v>-</v>
      </c>
      <c r="P30" s="22" t="str">
        <f t="shared" si="9"/>
        <v>-</v>
      </c>
      <c r="Q30" s="20" t="str">
        <f t="shared" si="10"/>
        <v>-</v>
      </c>
      <c r="R30" s="20" t="str">
        <f t="shared" si="11"/>
        <v>-</v>
      </c>
      <c r="S30" s="20" t="str">
        <f t="shared" si="12"/>
        <v>-</v>
      </c>
      <c r="T30" s="20" t="str">
        <f t="shared" si="13"/>
        <v>-</v>
      </c>
      <c r="U30" s="20" t="str">
        <f t="shared" si="14"/>
        <v>-</v>
      </c>
      <c r="V30" s="20" t="str">
        <f t="shared" si="15"/>
        <v>-</v>
      </c>
      <c r="W30" s="21" t="str">
        <f t="shared" si="16"/>
        <v>-</v>
      </c>
      <c r="X30" s="24" t="str">
        <f t="shared" si="17"/>
        <v>-</v>
      </c>
      <c r="Y30" s="44" t="str">
        <f t="shared" si="18"/>
        <v>+</v>
      </c>
      <c r="Z30" s="18" t="str">
        <f t="shared" si="19"/>
        <v>+</v>
      </c>
      <c r="AA30" s="19" t="str">
        <f t="shared" si="20"/>
        <v>+</v>
      </c>
      <c r="AB30" s="23" t="str">
        <f t="shared" si="21"/>
        <v>+</v>
      </c>
    </row>
    <row r="31" spans="4:28" ht="30" x14ac:dyDescent="0.25">
      <c r="D31" s="3" t="s">
        <v>52</v>
      </c>
      <c r="E31" s="4" t="str">
        <f>D16</f>
        <v>Бравекто (табл)</v>
      </c>
      <c r="F31" s="5">
        <v>45180</v>
      </c>
      <c r="G31" s="22" t="str">
        <f t="shared" si="0"/>
        <v>-</v>
      </c>
      <c r="H31" s="20" t="str">
        <f t="shared" si="1"/>
        <v>-</v>
      </c>
      <c r="I31" s="20" t="str">
        <f t="shared" si="2"/>
        <v>-</v>
      </c>
      <c r="J31" s="20" t="str">
        <f t="shared" si="3"/>
        <v>-</v>
      </c>
      <c r="K31" s="20" t="str">
        <f t="shared" si="4"/>
        <v>-</v>
      </c>
      <c r="L31" s="20" t="str">
        <f t="shared" si="5"/>
        <v>-</v>
      </c>
      <c r="M31" s="20" t="str">
        <f t="shared" si="6"/>
        <v>-</v>
      </c>
      <c r="N31" s="20" t="str">
        <f t="shared" si="7"/>
        <v>-</v>
      </c>
      <c r="O31" s="21" t="str">
        <f t="shared" si="8"/>
        <v>-</v>
      </c>
      <c r="P31" s="22" t="str">
        <f t="shared" si="9"/>
        <v>-</v>
      </c>
      <c r="Q31" s="20" t="str">
        <f t="shared" si="10"/>
        <v>-</v>
      </c>
      <c r="R31" s="20" t="str">
        <f t="shared" si="11"/>
        <v>-</v>
      </c>
      <c r="S31" s="20" t="str">
        <f t="shared" si="12"/>
        <v>-</v>
      </c>
      <c r="T31" s="20" t="str">
        <f t="shared" si="13"/>
        <v>-</v>
      </c>
      <c r="U31" s="20" t="str">
        <f t="shared" si="14"/>
        <v>-</v>
      </c>
      <c r="V31" s="20" t="str">
        <f t="shared" si="15"/>
        <v>-</v>
      </c>
      <c r="W31" s="21" t="str">
        <f t="shared" si="16"/>
        <v>-</v>
      </c>
      <c r="X31" s="24" t="str">
        <f t="shared" si="17"/>
        <v>-</v>
      </c>
      <c r="Y31" s="44" t="str">
        <f t="shared" si="18"/>
        <v>+</v>
      </c>
      <c r="Z31" s="18" t="str">
        <f t="shared" si="19"/>
        <v>+</v>
      </c>
      <c r="AA31" s="19" t="str">
        <f t="shared" si="20"/>
        <v>+</v>
      </c>
      <c r="AB31" s="23" t="str">
        <f t="shared" si="21"/>
        <v>+</v>
      </c>
    </row>
    <row r="32" spans="4:28" ht="30.75" thickBot="1" x14ac:dyDescent="0.3">
      <c r="D32" s="6" t="str">
        <f>D7</f>
        <v>Каниквантел Плюс</v>
      </c>
      <c r="E32" s="7" t="s">
        <v>52</v>
      </c>
      <c r="F32" s="8">
        <v>45210</v>
      </c>
      <c r="G32" s="45" t="str">
        <f t="shared" si="0"/>
        <v>+</v>
      </c>
      <c r="H32" s="46" t="str">
        <f t="shared" si="1"/>
        <v>-</v>
      </c>
      <c r="I32" s="47" t="str">
        <f t="shared" si="2"/>
        <v>+</v>
      </c>
      <c r="J32" s="46" t="str">
        <f t="shared" si="3"/>
        <v>-</v>
      </c>
      <c r="K32" s="46" t="str">
        <f t="shared" si="4"/>
        <v>-</v>
      </c>
      <c r="L32" s="47" t="str">
        <f t="shared" si="5"/>
        <v>+</v>
      </c>
      <c r="M32" s="46" t="str">
        <f t="shared" si="6"/>
        <v>-</v>
      </c>
      <c r="N32" s="46" t="str">
        <f t="shared" si="7"/>
        <v>-</v>
      </c>
      <c r="O32" s="48" t="str">
        <f t="shared" si="8"/>
        <v>+</v>
      </c>
      <c r="P32" s="32" t="str">
        <f t="shared" si="9"/>
        <v>+</v>
      </c>
      <c r="Q32" s="34" t="str">
        <f t="shared" si="10"/>
        <v>-</v>
      </c>
      <c r="R32" s="33" t="str">
        <f t="shared" si="11"/>
        <v>+</v>
      </c>
      <c r="S32" s="34" t="str">
        <f t="shared" si="12"/>
        <v>-</v>
      </c>
      <c r="T32" s="33" t="str">
        <f t="shared" si="13"/>
        <v>+</v>
      </c>
      <c r="U32" s="33" t="str">
        <f t="shared" si="14"/>
        <v>+</v>
      </c>
      <c r="V32" s="33" t="str">
        <f t="shared" si="15"/>
        <v>+</v>
      </c>
      <c r="W32" s="37" t="str">
        <f t="shared" si="16"/>
        <v>+</v>
      </c>
      <c r="X32" s="49" t="str">
        <f t="shared" si="17"/>
        <v>+</v>
      </c>
      <c r="Y32" s="39" t="str">
        <f t="shared" si="18"/>
        <v>-</v>
      </c>
      <c r="Z32" s="36" t="str">
        <f t="shared" si="19"/>
        <v>-</v>
      </c>
      <c r="AA32" s="34" t="str">
        <f t="shared" si="20"/>
        <v>-</v>
      </c>
      <c r="AB32" s="35" t="str">
        <f t="shared" si="21"/>
        <v>-</v>
      </c>
    </row>
    <row r="33" spans="4:28" ht="19.5" thickBot="1" x14ac:dyDescent="0.35">
      <c r="D33" s="66" t="s">
        <v>57</v>
      </c>
      <c r="E33" s="67"/>
      <c r="F33" s="68"/>
      <c r="G33" s="50" t="str">
        <f>IF((IFERROR(MATCH("+",G24:G32,0),0)&gt;0),"+","-")</f>
        <v>+</v>
      </c>
      <c r="H33" s="51" t="str">
        <f t="shared" ref="H33:AB33" si="22">IF((IFERROR(MATCH("+",H24:H32,0),0)&gt;0),"+","-")</f>
        <v>+</v>
      </c>
      <c r="I33" s="51" t="str">
        <f t="shared" si="22"/>
        <v>+</v>
      </c>
      <c r="J33" s="51" t="str">
        <f t="shared" si="22"/>
        <v>+</v>
      </c>
      <c r="K33" s="51" t="str">
        <f t="shared" si="22"/>
        <v>+</v>
      </c>
      <c r="L33" s="51" t="str">
        <f t="shared" si="22"/>
        <v>+</v>
      </c>
      <c r="M33" s="51" t="str">
        <f t="shared" si="22"/>
        <v>+</v>
      </c>
      <c r="N33" s="51" t="str">
        <f t="shared" si="22"/>
        <v>+</v>
      </c>
      <c r="O33" s="52" t="str">
        <f t="shared" si="22"/>
        <v>+</v>
      </c>
      <c r="P33" s="50" t="str">
        <f t="shared" si="22"/>
        <v>+</v>
      </c>
      <c r="Q33" s="53" t="str">
        <f t="shared" si="22"/>
        <v>-</v>
      </c>
      <c r="R33" s="51" t="str">
        <f t="shared" si="22"/>
        <v>+</v>
      </c>
      <c r="S33" s="51" t="str">
        <f t="shared" si="22"/>
        <v>+</v>
      </c>
      <c r="T33" s="51" t="str">
        <f t="shared" si="22"/>
        <v>+</v>
      </c>
      <c r="U33" s="51" t="str">
        <f t="shared" si="22"/>
        <v>+</v>
      </c>
      <c r="V33" s="51" t="str">
        <f t="shared" si="22"/>
        <v>+</v>
      </c>
      <c r="W33" s="52" t="str">
        <f t="shared" si="22"/>
        <v>+</v>
      </c>
      <c r="X33" s="54" t="str">
        <f t="shared" si="22"/>
        <v>+</v>
      </c>
      <c r="Y33" s="55" t="str">
        <f t="shared" si="22"/>
        <v>+</v>
      </c>
      <c r="Z33" s="50" t="str">
        <f t="shared" si="22"/>
        <v>+</v>
      </c>
      <c r="AA33" s="51" t="str">
        <f t="shared" si="22"/>
        <v>+</v>
      </c>
      <c r="AB33" s="52" t="str">
        <f t="shared" si="22"/>
        <v>+</v>
      </c>
    </row>
  </sheetData>
  <sheetProtection algorithmName="SHA-512" hashValue="fSIM/jStE83ssbVG/1zs9K6w3ZrEsSWsZ7vizdeJXKK3E08TFu91ebUaPRvLEHgDQ5N5C8fdFsVvp/h8w73heQ==" saltValue="LdcKauYtvaqHn7uKkC72bA==" spinCount="100000" sheet="1" objects="1" scenarios="1" insertColumns="0" insertRows="0" selectLockedCells="1"/>
  <mergeCells count="21">
    <mergeCell ref="D2:AB2"/>
    <mergeCell ref="D33:F33"/>
    <mergeCell ref="D26:E26"/>
    <mergeCell ref="D29:E29"/>
    <mergeCell ref="F3:F4"/>
    <mergeCell ref="E3:E4"/>
    <mergeCell ref="D3:D4"/>
    <mergeCell ref="D22:D23"/>
    <mergeCell ref="E22:E23"/>
    <mergeCell ref="F22:F23"/>
    <mergeCell ref="D21:AB21"/>
    <mergeCell ref="G3:O3"/>
    <mergeCell ref="P3:W3"/>
    <mergeCell ref="X3:X4"/>
    <mergeCell ref="Y3:Y4"/>
    <mergeCell ref="Z3:AB3"/>
    <mergeCell ref="G22:O22"/>
    <mergeCell ref="P22:W22"/>
    <mergeCell ref="X22:X23"/>
    <mergeCell ref="Y22:Y23"/>
    <mergeCell ref="Z22:AB22"/>
  </mergeCells>
  <conditionalFormatting sqref="G5:AB19">
    <cfRule type="cellIs" dxfId="5" priority="1" operator="equal">
      <formula>"+"</formula>
    </cfRule>
    <cfRule type="cellIs" dxfId="4" priority="2" operator="equal">
      <formula>"-"</formula>
    </cfRule>
  </conditionalFormatting>
  <conditionalFormatting sqref="G24:AB32">
    <cfRule type="cellIs" dxfId="3" priority="4" operator="equal">
      <formula>"+"</formula>
    </cfRule>
    <cfRule type="cellIs" dxfId="2" priority="5" operator="equal">
      <formula>"-"</formula>
    </cfRule>
  </conditionalFormatting>
  <conditionalFormatting sqref="G33:AB33">
    <cfRule type="cellIs" dxfId="1" priority="6" operator="equal">
      <formula>"+"</formula>
    </cfRule>
    <cfRule type="cellIs" dxfId="0" priority="7" operator="equal">
      <formula>"-"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Matyushenko</dc:creator>
  <cp:lastModifiedBy>Евгений Матюшенко</cp:lastModifiedBy>
  <dcterms:created xsi:type="dcterms:W3CDTF">2015-06-05T18:19:34Z</dcterms:created>
  <dcterms:modified xsi:type="dcterms:W3CDTF">2023-04-04T04:29:04Z</dcterms:modified>
</cp:coreProperties>
</file>